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SHARE\00-2022 web shop metro servis\dodatak\"/>
    </mc:Choice>
  </mc:AlternateContent>
  <xr:revisionPtr revIDLastSave="0" documentId="8_{801A3EF7-0BE6-42EB-91FE-D38D8D4FFF16}" xr6:coauthVersionLast="47" xr6:coauthVersionMax="47" xr10:uidLastSave="{00000000-0000-0000-0000-000000000000}"/>
  <bookViews>
    <workbookView xWindow="28680" yWindow="-120" windowWidth="29040" windowHeight="15225" xr2:uid="{DB9A9397-CEC6-4565-A4FC-8D99B923EC01}"/>
  </bookViews>
  <sheets>
    <sheet name="Račun" sheetId="1" r:id="rId1"/>
    <sheet name="Šifre" sheetId="2" r:id="rId2"/>
  </sheets>
  <definedNames>
    <definedName name="_xlnm.Print_Area" localSheetId="0">Račun!$A$1:$J$48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6" i="1" l="1"/>
  <c r="N19" i="1"/>
  <c r="O19" i="1"/>
  <c r="P19" i="1"/>
  <c r="Q19" i="1"/>
  <c r="N20" i="1"/>
  <c r="O20" i="1"/>
  <c r="P20" i="1"/>
  <c r="J20" i="1" s="1"/>
  <c r="M20" i="1" s="1"/>
  <c r="Q20" i="1"/>
  <c r="N21" i="1"/>
  <c r="O21" i="1"/>
  <c r="P21" i="1"/>
  <c r="Q21" i="1"/>
  <c r="M22" i="1"/>
  <c r="N22" i="1"/>
  <c r="O22" i="1"/>
  <c r="P22" i="1"/>
  <c r="J22" i="1" s="1"/>
  <c r="Q22" i="1"/>
  <c r="M23" i="1"/>
  <c r="N23" i="1"/>
  <c r="O23" i="1"/>
  <c r="P23" i="1"/>
  <c r="J23" i="1" s="1"/>
  <c r="Q23" i="1"/>
  <c r="M24" i="1"/>
  <c r="N24" i="1"/>
  <c r="O24" i="1"/>
  <c r="P24" i="1"/>
  <c r="J24" i="1" s="1"/>
  <c r="Q24" i="1"/>
  <c r="M25" i="1"/>
  <c r="O25" i="1"/>
  <c r="P25" i="1"/>
  <c r="Q25" i="1"/>
  <c r="M26" i="1"/>
  <c r="O26" i="1"/>
  <c r="P26" i="1"/>
  <c r="J26" i="1" s="1"/>
  <c r="N26" i="1" s="1"/>
  <c r="Q26" i="1"/>
  <c r="M27" i="1"/>
  <c r="N27" i="1"/>
  <c r="P27" i="1"/>
  <c r="J27" i="1" s="1"/>
  <c r="O27" i="1" s="1"/>
  <c r="Q27" i="1"/>
  <c r="M28" i="1"/>
  <c r="N28" i="1"/>
  <c r="P28" i="1"/>
  <c r="J28" i="1" s="1"/>
  <c r="O28" i="1" s="1"/>
  <c r="Q28" i="1"/>
  <c r="M29" i="1"/>
  <c r="N29" i="1"/>
  <c r="P29" i="1"/>
  <c r="J29" i="1" s="1"/>
  <c r="L29" i="1" s="1"/>
  <c r="Q29" i="1"/>
  <c r="N30" i="1"/>
  <c r="O30" i="1"/>
  <c r="P30" i="1"/>
  <c r="J30" i="1" s="1"/>
  <c r="M30" i="1" s="1"/>
  <c r="Q30" i="1"/>
  <c r="N31" i="1"/>
  <c r="O31" i="1"/>
  <c r="P31" i="1"/>
  <c r="Q31" i="1"/>
  <c r="N32" i="1"/>
  <c r="O32" i="1"/>
  <c r="P32" i="1"/>
  <c r="J32" i="1" s="1"/>
  <c r="M32" i="1" s="1"/>
  <c r="Q32" i="1"/>
  <c r="N33" i="1"/>
  <c r="O33" i="1"/>
  <c r="P33" i="1"/>
  <c r="Q33" i="1"/>
  <c r="N34" i="1"/>
  <c r="O34" i="1"/>
  <c r="P34" i="1"/>
  <c r="J34" i="1" s="1"/>
  <c r="M34" i="1" s="1"/>
  <c r="Q34" i="1"/>
  <c r="Q18" i="1"/>
  <c r="H11" i="1"/>
  <c r="H13" i="1" s="1"/>
  <c r="P18" i="1"/>
  <c r="J18" i="1" s="1"/>
  <c r="M18" i="1" s="1"/>
  <c r="O18" i="1"/>
  <c r="N18" i="1"/>
  <c r="Q35" i="1" l="1"/>
  <c r="H36" i="1" s="1"/>
  <c r="P35" i="1"/>
  <c r="H37" i="1" s="1"/>
  <c r="O29" i="1"/>
  <c r="O35" i="1" s="1"/>
  <c r="H41" i="1" s="1"/>
  <c r="L34" i="1"/>
  <c r="L30" i="1"/>
  <c r="L26" i="1"/>
  <c r="J19" i="1"/>
  <c r="L20" i="1"/>
  <c r="J25" i="1"/>
  <c r="L32" i="1"/>
  <c r="L28" i="1"/>
  <c r="L23" i="1"/>
  <c r="J31" i="1"/>
  <c r="L24" i="1"/>
  <c r="J33" i="1"/>
  <c r="J21" i="1"/>
  <c r="M21" i="1" s="1"/>
  <c r="L27" i="1"/>
  <c r="L22" i="1"/>
  <c r="L18" i="1"/>
  <c r="L21" i="1" l="1"/>
  <c r="L31" i="1"/>
  <c r="M31" i="1"/>
  <c r="L25" i="1"/>
  <c r="N25" i="1"/>
  <c r="N35" i="1" s="1"/>
  <c r="H40" i="1" s="1"/>
  <c r="L33" i="1"/>
  <c r="M33" i="1"/>
  <c r="L19" i="1"/>
  <c r="M19" i="1"/>
  <c r="M35" i="1" s="1"/>
  <c r="H39" i="1" s="1"/>
  <c r="J35" i="1"/>
  <c r="L35" i="1" l="1"/>
  <c r="J38" i="1" s="1"/>
  <c r="J39" i="1"/>
  <c r="J41" i="1"/>
  <c r="J40" i="1"/>
  <c r="J42" i="1" l="1"/>
</calcChain>
</file>

<file path=xl/sharedStrings.xml><?xml version="1.0" encoding="utf-8"?>
<sst xmlns="http://schemas.openxmlformats.org/spreadsheetml/2006/main" count="60" uniqueCount="59">
  <si>
    <t>Red.br.</t>
  </si>
  <si>
    <t>Šifra</t>
  </si>
  <si>
    <t>Opis robe - usluge</t>
  </si>
  <si>
    <t>Jed.mj.</t>
  </si>
  <si>
    <t>T.br.</t>
  </si>
  <si>
    <t>Količina</t>
  </si>
  <si>
    <t>Cijena</t>
  </si>
  <si>
    <t>%</t>
  </si>
  <si>
    <t>Rabat</t>
  </si>
  <si>
    <t>Total</t>
  </si>
  <si>
    <t>47000 Karlovac - Banija bb</t>
  </si>
  <si>
    <t>OIB: 012345678910</t>
  </si>
  <si>
    <t>email: metroservis@gmail.com</t>
  </si>
  <si>
    <t>Kupac:</t>
  </si>
  <si>
    <t>Račun:</t>
  </si>
  <si>
    <t>Na temelju vaše narudžbe broj:</t>
  </si>
  <si>
    <t>isporučili smo slijedeće:</t>
  </si>
  <si>
    <t>/1</t>
  </si>
  <si>
    <t>Datum otpreme:</t>
  </si>
  <si>
    <t>Datum računa:</t>
  </si>
  <si>
    <t>Datum valute:</t>
  </si>
  <si>
    <t>Rok plaćanja:</t>
  </si>
  <si>
    <t>Osnovica - neoporezivo</t>
  </si>
  <si>
    <t>Osnovica - PDV 25%</t>
  </si>
  <si>
    <t>Osnovica - PDV 13%</t>
  </si>
  <si>
    <t>Osnovica - PDV 5%</t>
  </si>
  <si>
    <t>Za platiti:</t>
  </si>
  <si>
    <t>Iznos rabata</t>
  </si>
  <si>
    <t>Ukupno bez rabata</t>
  </si>
  <si>
    <t>Iznos - rabat</t>
  </si>
  <si>
    <t>0</t>
  </si>
  <si>
    <t>1</t>
  </si>
  <si>
    <t>2</t>
  </si>
  <si>
    <t>3</t>
  </si>
  <si>
    <t>Column1</t>
  </si>
  <si>
    <t>Column2</t>
  </si>
  <si>
    <t>IBAN HR1210010051863000160</t>
  </si>
  <si>
    <t>15/2022</t>
  </si>
  <si>
    <t>Oslobođeno plaćanja PDV-a na temelju čl.90.st.2 Zakona o PDV-u. Ne nalazimo se u sustavu PDV-a</t>
  </si>
  <si>
    <t>Prijenos porezne obveze prema čl. 75., st. 3. i čl. 79. Zakona o PDV-u - Prijenos porezne obveze.</t>
  </si>
  <si>
    <t>Način plaćanja:</t>
  </si>
  <si>
    <t>Transakcijski račun</t>
  </si>
  <si>
    <t>Šifra operatora:</t>
  </si>
  <si>
    <t>001</t>
  </si>
  <si>
    <t>Datum i vrijeme izrade računa:</t>
  </si>
  <si>
    <t>U slučaju kašnjenja zaračunavamo zakonske zatezne kamate.
Račun je pravovaljan bez žiga i potpisa.
Sukladno odredbi čl.31st.3.Ovršnog zakona upozorava se dužnik da, u slučaju neispunjenja dospjele novčane obveze, vjerovnik može zatražiti određivanje ovrhe na temelju ove vjerodostojne isprave.</t>
  </si>
  <si>
    <t>47000 KARLOVAC</t>
  </si>
  <si>
    <t>ODETA</t>
  </si>
  <si>
    <t>ADRESA 1</t>
  </si>
  <si>
    <t>DFHDFHSD</t>
  </si>
  <si>
    <t>Tel.: 047/2516670</t>
  </si>
  <si>
    <t>metro servis D.O.O. ZA USLUGE</t>
  </si>
  <si>
    <t>NAPOMENA:</t>
  </si>
  <si>
    <t>PLAĆANJE PUTEM KOMPENZACIJE</t>
  </si>
  <si>
    <t>Tbr.0 = 0%</t>
  </si>
  <si>
    <t>Tbr.1 = 25%</t>
  </si>
  <si>
    <t>Tbr.2 = 13%</t>
  </si>
  <si>
    <t>Tbr.3 = 5%</t>
  </si>
  <si>
    <t>22015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</si>
</sst>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0.0%"/>
    <numFmt numFmtId="166" formatCode="dd/mm/yy/;@"/>
  </numFmts>
  <fonts count="11" x14ac:knownFonts="1"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4" fontId="3" fillId="0" borderId="0" xfId="1" applyFont="1" applyAlignment="1" applyProtection="1">
      <alignment wrapText="1"/>
      <protection locked="0"/>
    </xf>
    <xf numFmtId="164" fontId="3" fillId="0" borderId="0" xfId="2" applyNumberFormat="1" applyFont="1" applyAlignment="1" applyProtection="1">
      <alignment horizontal="center" wrapText="1"/>
      <protection locked="0"/>
    </xf>
    <xf numFmtId="44" fontId="3" fillId="0" borderId="0" xfId="1" applyFont="1" applyAlignment="1" applyProtection="1">
      <alignment wrapText="1"/>
      <protection hidden="1"/>
    </xf>
    <xf numFmtId="0" fontId="3" fillId="0" borderId="0" xfId="0" applyFont="1" applyAlignment="1" applyProtection="1">
      <alignment wrapText="1"/>
      <protection locked="0"/>
    </xf>
    <xf numFmtId="44" fontId="3" fillId="0" borderId="0" xfId="0" applyNumberFormat="1" applyFont="1" applyAlignment="1" applyProtection="1">
      <alignment wrapText="1"/>
      <protection locked="0"/>
    </xf>
    <xf numFmtId="0" fontId="3" fillId="0" borderId="0" xfId="0" applyNumberFormat="1" applyFont="1" applyAlignment="1" applyProtection="1">
      <alignment wrapText="1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49" fontId="3" fillId="0" borderId="7" xfId="0" applyNumberFormat="1" applyFont="1" applyBorder="1" applyAlignment="1" applyProtection="1">
      <alignment horizontal="center" wrapText="1"/>
      <protection locked="0"/>
    </xf>
    <xf numFmtId="44" fontId="3" fillId="0" borderId="2" xfId="0" applyNumberFormat="1" applyFont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49" fontId="8" fillId="0" borderId="7" xfId="0" applyNumberFormat="1" applyFont="1" applyBorder="1" applyAlignment="1" applyProtection="1">
      <alignment horizontal="right" wrapText="1"/>
      <protection locked="0"/>
    </xf>
    <xf numFmtId="49" fontId="7" fillId="0" borderId="7" xfId="0" quotePrefix="1" applyNumberFormat="1" applyFont="1" applyBorder="1" applyAlignment="1" applyProtection="1">
      <alignment horizontal="center" wrapText="1"/>
      <protection locked="0"/>
    </xf>
    <xf numFmtId="49" fontId="7" fillId="0" borderId="7" xfId="0" quotePrefix="1" applyNumberFormat="1" applyFont="1" applyBorder="1" applyAlignment="1" applyProtection="1">
      <alignment wrapText="1"/>
      <protection locked="0"/>
    </xf>
    <xf numFmtId="164" fontId="7" fillId="0" borderId="0" xfId="0" applyNumberFormat="1" applyFont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4" fontId="3" fillId="0" borderId="7" xfId="0" applyNumberFormat="1" applyFont="1" applyBorder="1" applyAlignment="1" applyProtection="1">
      <alignment wrapText="1"/>
      <protection hidden="1"/>
    </xf>
    <xf numFmtId="0" fontId="8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164" fontId="3" fillId="0" borderId="0" xfId="0" applyNumberFormat="1" applyFont="1" applyAlignment="1" applyProtection="1">
      <alignment horizontal="center" wrapText="1"/>
      <protection hidden="1"/>
    </xf>
    <xf numFmtId="44" fontId="3" fillId="0" borderId="3" xfId="1" applyFont="1" applyBorder="1" applyAlignment="1" applyProtection="1">
      <alignment wrapText="1"/>
      <protection hidden="1"/>
    </xf>
    <xf numFmtId="44" fontId="3" fillId="0" borderId="0" xfId="1" applyFont="1" applyBorder="1" applyAlignment="1" applyProtection="1">
      <protection hidden="1"/>
    </xf>
    <xf numFmtId="164" fontId="3" fillId="0" borderId="0" xfId="0" applyNumberFormat="1" applyFont="1" applyBorder="1" applyAlignment="1" applyProtection="1">
      <alignment horizontal="center" wrapText="1"/>
      <protection hidden="1"/>
    </xf>
    <xf numFmtId="44" fontId="3" fillId="0" borderId="5" xfId="1" applyFont="1" applyBorder="1" applyAlignment="1" applyProtection="1">
      <alignment wrapText="1"/>
      <protection hidden="1"/>
    </xf>
    <xf numFmtId="44" fontId="3" fillId="0" borderId="7" xfId="1" applyFont="1" applyBorder="1" applyAlignment="1" applyProtection="1">
      <protection hidden="1"/>
    </xf>
    <xf numFmtId="164" fontId="3" fillId="0" borderId="7" xfId="0" applyNumberFormat="1" applyFont="1" applyBorder="1" applyAlignment="1" applyProtection="1">
      <alignment horizontal="center" wrapText="1"/>
      <protection hidden="1"/>
    </xf>
    <xf numFmtId="44" fontId="3" fillId="0" borderId="8" xfId="1" applyFont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left"/>
      <protection hidden="1"/>
    </xf>
    <xf numFmtId="0" fontId="0" fillId="0" borderId="0" xfId="0" applyAlignment="1">
      <alignment vertical="center"/>
    </xf>
    <xf numFmtId="166" fontId="6" fillId="0" borderId="9" xfId="0" applyNumberFormat="1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22" fontId="3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wrapText="1"/>
      <protection hidden="1"/>
    </xf>
    <xf numFmtId="0" fontId="2" fillId="0" borderId="0" xfId="0" applyFont="1" applyAlignment="1">
      <alignment wrapText="1"/>
    </xf>
    <xf numFmtId="0" fontId="2" fillId="0" borderId="0" xfId="0" applyFont="1"/>
    <xf numFmtId="9" fontId="2" fillId="0" borderId="0" xfId="2" applyFont="1" applyAlignment="1" applyProtection="1">
      <alignment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44" fontId="2" fillId="0" borderId="0" xfId="1" applyFont="1" applyAlignment="1" applyProtection="1">
      <alignment wrapText="1"/>
      <protection hidden="1"/>
    </xf>
    <xf numFmtId="44" fontId="2" fillId="0" borderId="0" xfId="1" applyFont="1" applyAlignment="1">
      <alignment wrapText="1"/>
    </xf>
    <xf numFmtId="44" fontId="2" fillId="0" borderId="0" xfId="1" applyFont="1"/>
    <xf numFmtId="44" fontId="2" fillId="0" borderId="0" xfId="0" applyNumberFormat="1" applyFont="1" applyAlignment="1" applyProtection="1">
      <alignment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44" fontId="2" fillId="0" borderId="0" xfId="1" applyFont="1" applyAlignment="1" applyProtection="1">
      <alignment vertical="center" wrapText="1"/>
      <protection hidden="1"/>
    </xf>
    <xf numFmtId="44" fontId="2" fillId="0" borderId="0" xfId="1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wrapText="1"/>
    </xf>
    <xf numFmtId="0" fontId="3" fillId="0" borderId="2" xfId="0" applyNumberFormat="1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wrapText="1"/>
    </xf>
    <xf numFmtId="0" fontId="3" fillId="0" borderId="6" xfId="0" applyFont="1" applyBorder="1" applyAlignment="1" applyProtection="1">
      <alignment wrapText="1"/>
    </xf>
    <xf numFmtId="0" fontId="3" fillId="0" borderId="7" xfId="0" applyNumberFormat="1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164" fontId="3" fillId="0" borderId="2" xfId="0" applyNumberFormat="1" applyFont="1" applyBorder="1" applyAlignment="1" applyProtection="1">
      <alignment horizontal="center" wrapText="1"/>
    </xf>
    <xf numFmtId="0" fontId="3" fillId="0" borderId="4" xfId="0" applyFont="1" applyBorder="1" applyAlignment="1" applyProtection="1"/>
    <xf numFmtId="0" fontId="3" fillId="0" borderId="6" xfId="0" applyFont="1" applyBorder="1" applyAlignment="1" applyProtection="1"/>
    <xf numFmtId="0" fontId="3" fillId="0" borderId="10" xfId="0" applyFont="1" applyBorder="1" applyAlignment="1" applyProtection="1"/>
    <xf numFmtId="0" fontId="3" fillId="0" borderId="9" xfId="0" applyFont="1" applyBorder="1" applyAlignment="1" applyProtection="1"/>
    <xf numFmtId="164" fontId="3" fillId="0" borderId="9" xfId="0" applyNumberFormat="1" applyFont="1" applyBorder="1" applyAlignment="1" applyProtection="1">
      <alignment horizontal="center" wrapText="1"/>
    </xf>
    <xf numFmtId="44" fontId="4" fillId="0" borderId="11" xfId="0" applyNumberFormat="1" applyFont="1" applyBorder="1" applyAlignment="1" applyProtection="1">
      <alignment wrapText="1"/>
    </xf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22" fontId="3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166" fontId="6" fillId="0" borderId="9" xfId="0" applyNumberFormat="1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10" fillId="0" borderId="0" xfId="0" applyFont="1" applyAlignment="1">
      <alignment wrapText="1"/>
    </xf>
    <xf numFmtId="0" fontId="3" fillId="0" borderId="0" xfId="0" applyFont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164" formatCode="0.0%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alignment horizontal="center" vertical="bottom" textRotation="0" wrapText="1" indent="0" justifyLastLine="0" shrinkToFit="0" readingOrder="0"/>
      <protection locked="0" hidden="0"/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numFmt numFmtId="34" formatCode="_-* #,##0.00\ &quot;kn&quot;_-;\-* #,##0.00\ &quot;kn&quot;_-;_-* &quot;-&quot;??\ &quot;kn&quot;_-;_-@_-"/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charset val="238"/>
        <scheme val="minor"/>
      </font>
      <alignment horizontal="general" vertical="bottom" textRotation="0" wrapText="1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88FB53-2B25-4689-B644-7BBFF0C6AF67}" name="Obračun" displayName="Obračun" ref="B17:J35" totalsRowCount="1" headerRowDxfId="9" dataDxfId="11" totalsRowDxfId="12">
  <autoFilter ref="B17:J34" xr:uid="{2688FB53-2B25-4689-B644-7BBFF0C6AF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7AF10A78-6FB4-48D8-AE1E-AF6E5CCD05EF}" name="Red.br." totalsRowLabel="Total" dataDxfId="20" totalsRowDxfId="8"/>
    <tableColumn id="2" xr3:uid="{C83959A6-5C00-4A46-B145-B6A14FA1C19A}" name="Šifra" dataDxfId="19" totalsRowDxfId="7"/>
    <tableColumn id="3" xr3:uid="{767F77DE-795D-4439-AC50-2A98F69FD8C5}" name="Opis robe - usluge" dataDxfId="18" totalsRowDxfId="6"/>
    <tableColumn id="4" xr3:uid="{90526DF5-7E5A-43AC-9129-AB050FF0BF30}" name="Jed.mj." dataDxfId="17" totalsRowDxfId="5"/>
    <tableColumn id="5" xr3:uid="{C7CC3C14-5C4A-4079-A38E-13B3CF37A28B}" name="T.br." dataDxfId="16" totalsRowDxfId="4"/>
    <tableColumn id="6" xr3:uid="{795D73D4-8F8F-4AFA-ABA4-B04BF3FE70B5}" name="Količina" dataDxfId="15" totalsRowDxfId="3"/>
    <tableColumn id="7" xr3:uid="{76C931C5-D418-4243-ACD5-E71F68D03787}" name="Cijena" dataDxfId="14" totalsRowDxfId="2" dataCellStyle="Currency"/>
    <tableColumn id="8" xr3:uid="{EFDDBD0D-A768-40D2-83A7-C59EE74A654C}" name="%" dataDxfId="13" totalsRowDxfId="1" dataCellStyle="Percent"/>
    <tableColumn id="9" xr3:uid="{2BBA92BD-94A7-402D-AFBB-12A16E5B4FD6}" name="Iznos - rabat" totalsRowFunction="sum" dataDxfId="10" totalsRowDxfId="0" dataCellStyle="Currency">
      <calculatedColumnFormula>+(G18*H18)-P18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0AEB4E2-7517-4F2F-A53D-D92DAB888049}" name="Table3" displayName="Table3" ref="L17:Q35" totalsRowCount="1" headerRowDxfId="25" dataDxfId="23" totalsRowDxfId="24" dataCellStyle="Currency">
  <autoFilter ref="L17:Q34" xr:uid="{20AEB4E2-7517-4F2F-A53D-D92DAB888049}"/>
  <tableColumns count="6">
    <tableColumn id="1" xr3:uid="{D1F27A38-BEE4-419F-8F9C-240FFBFCD17F}" name="0" totalsRowFunction="sum" dataDxfId="37" totalsRowDxfId="36" dataCellStyle="Currency">
      <calculatedColumnFormula>+IF(+F18=0,+J18,0)</calculatedColumnFormula>
    </tableColumn>
    <tableColumn id="2" xr3:uid="{DF3B8CDC-97A3-4C22-924B-F8583B3503A1}" name="1" totalsRowFunction="sum" dataDxfId="35" totalsRowDxfId="34" dataCellStyle="Currency">
      <calculatedColumnFormula>+IF(+F18=1,+J18,0)</calculatedColumnFormula>
    </tableColumn>
    <tableColumn id="3" xr3:uid="{440BE9C3-0D30-4E40-92B5-8FEF11D1E9C4}" name="2" totalsRowFunction="sum" dataDxfId="33" totalsRowDxfId="32" dataCellStyle="Currency">
      <calculatedColumnFormula>+IF(+F18=2,+J18,0)</calculatedColumnFormula>
    </tableColumn>
    <tableColumn id="4" xr3:uid="{2FB144A0-17D9-43F7-84D0-D882C0665EDD}" name="3" totalsRowFunction="sum" dataDxfId="31" totalsRowDxfId="30" dataCellStyle="Currency">
      <calculatedColumnFormula>+IF(+F18=3,+J18,0)</calculatedColumnFormula>
    </tableColumn>
    <tableColumn id="5" xr3:uid="{DA6DF6CC-A974-4FEB-9D5E-41D4DB9C94AD}" name="Column1" totalsRowFunction="sum" dataDxfId="29" totalsRowDxfId="28" dataCellStyle="Currency">
      <calculatedColumnFormula>+(+G18*H18)*I18</calculatedColumnFormula>
    </tableColumn>
    <tableColumn id="6" xr3:uid="{A80F613D-90DC-4540-88B3-0411810C02C4}" name="Column2" totalsRowFunction="sum" dataDxfId="27" totalsRowDxfId="26" dataCellStyle="Currency">
      <calculatedColumnFormula>+Obračun[[#This Row],[Količina]]*Obračun[[#This Row],[Cijena]]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FA38-20FC-479C-9C49-51434068A9A6}">
  <dimension ref="A1:AE57"/>
  <sheetViews>
    <sheetView tabSelected="1" view="pageLayout" zoomScale="70" zoomScaleNormal="100" zoomScalePageLayoutView="70" workbookViewId="0">
      <selection activeCell="V12" sqref="V12"/>
    </sheetView>
  </sheetViews>
  <sheetFormatPr defaultRowHeight="12" x14ac:dyDescent="0.2"/>
  <cols>
    <col min="1" max="1" width="2.6640625" style="35" customWidth="1"/>
    <col min="2" max="2" width="9.1640625" style="36" customWidth="1"/>
    <col min="3" max="3" width="9.33203125" style="35"/>
    <col min="4" max="4" width="24.5" style="35" customWidth="1"/>
    <col min="5" max="5" width="9.1640625" style="36" customWidth="1"/>
    <col min="6" max="6" width="7" style="36" customWidth="1"/>
    <col min="7" max="8" width="17" style="35" customWidth="1"/>
    <col min="9" max="9" width="7.83203125" style="37" customWidth="1"/>
    <col min="10" max="10" width="17" style="35" customWidth="1"/>
    <col min="11" max="11" width="9.33203125" style="56"/>
    <col min="12" max="17" width="17.83203125" style="56" hidden="1" customWidth="1"/>
    <col min="18" max="18" width="9.33203125" style="57"/>
    <col min="19" max="19" width="13.5" style="57" customWidth="1"/>
    <col min="20" max="31" width="9.33203125" style="58"/>
  </cols>
  <sheetData>
    <row r="1" spans="1:19" ht="21" x14ac:dyDescent="0.35">
      <c r="A1" s="8"/>
      <c r="B1" s="2"/>
      <c r="C1" s="8"/>
      <c r="D1" s="8"/>
      <c r="E1" s="2"/>
      <c r="F1" s="2"/>
      <c r="G1" s="34" t="s">
        <v>51</v>
      </c>
      <c r="H1" s="34"/>
      <c r="I1" s="34"/>
      <c r="J1" s="34"/>
    </row>
    <row r="2" spans="1:19" ht="15.75" x14ac:dyDescent="0.25">
      <c r="A2" s="8"/>
      <c r="B2" s="8"/>
      <c r="C2" s="8"/>
      <c r="D2" s="8"/>
      <c r="E2" s="2"/>
      <c r="F2" s="2"/>
      <c r="G2" s="14" t="s">
        <v>10</v>
      </c>
      <c r="H2" s="14"/>
      <c r="I2" s="14"/>
      <c r="J2" s="14"/>
    </row>
    <row r="3" spans="1:19" ht="15.75" x14ac:dyDescent="0.25">
      <c r="A3" s="8"/>
      <c r="B3" s="2"/>
      <c r="C3" s="8"/>
      <c r="D3" s="8"/>
      <c r="E3" s="2"/>
      <c r="F3" s="2"/>
      <c r="G3" s="33" t="s">
        <v>11</v>
      </c>
      <c r="H3" s="33"/>
      <c r="I3" s="33"/>
      <c r="J3" s="33"/>
    </row>
    <row r="4" spans="1:19" ht="15.75" x14ac:dyDescent="0.25">
      <c r="A4" s="8"/>
      <c r="B4" s="2"/>
      <c r="C4" s="8"/>
      <c r="D4" s="8"/>
      <c r="E4" s="2"/>
      <c r="F4" s="2"/>
      <c r="G4" s="14" t="s">
        <v>12</v>
      </c>
      <c r="H4" s="14"/>
      <c r="I4" s="14"/>
      <c r="J4" s="14"/>
      <c r="S4" s="95" t="s">
        <v>54</v>
      </c>
    </row>
    <row r="5" spans="1:19" ht="15.75" x14ac:dyDescent="0.25">
      <c r="A5" s="8"/>
      <c r="B5" s="2"/>
      <c r="C5" s="8"/>
      <c r="D5" s="8"/>
      <c r="E5" s="2"/>
      <c r="F5" s="2"/>
      <c r="G5" s="14" t="s">
        <v>50</v>
      </c>
      <c r="H5" s="14"/>
      <c r="I5" s="14"/>
      <c r="J5" s="14"/>
      <c r="S5" s="95" t="s">
        <v>55</v>
      </c>
    </row>
    <row r="6" spans="1:19" ht="15.75" x14ac:dyDescent="0.25">
      <c r="A6" s="8"/>
      <c r="B6" s="2"/>
      <c r="C6" s="8"/>
      <c r="D6" s="8"/>
      <c r="E6" s="2"/>
      <c r="F6" s="2"/>
      <c r="G6" s="33" t="s">
        <v>36</v>
      </c>
      <c r="H6" s="33"/>
      <c r="I6" s="33"/>
      <c r="J6" s="33"/>
      <c r="S6" s="95" t="s">
        <v>56</v>
      </c>
    </row>
    <row r="7" spans="1:19" x14ac:dyDescent="0.2">
      <c r="A7" s="8"/>
      <c r="B7" s="17" t="s">
        <v>13</v>
      </c>
      <c r="C7" s="18"/>
      <c r="D7" s="18"/>
      <c r="E7" s="19"/>
      <c r="F7" s="2"/>
      <c r="G7" s="20"/>
      <c r="H7" s="20"/>
      <c r="I7" s="20"/>
      <c r="J7" s="20"/>
      <c r="S7" s="95" t="s">
        <v>57</v>
      </c>
    </row>
    <row r="8" spans="1:19" ht="15.75" x14ac:dyDescent="0.25">
      <c r="A8" s="8"/>
      <c r="B8" s="12"/>
      <c r="C8" s="13" t="s">
        <v>47</v>
      </c>
      <c r="D8" s="13"/>
      <c r="E8" s="21"/>
      <c r="F8" s="2"/>
      <c r="G8" s="8"/>
      <c r="H8" s="8"/>
      <c r="I8" s="22"/>
      <c r="J8" s="8"/>
    </row>
    <row r="9" spans="1:19" ht="15.75" x14ac:dyDescent="0.25">
      <c r="A9" s="8"/>
      <c r="B9" s="12"/>
      <c r="C9" s="13" t="s">
        <v>46</v>
      </c>
      <c r="D9" s="13"/>
      <c r="E9" s="21"/>
      <c r="F9" s="2"/>
      <c r="G9" s="93" t="s">
        <v>14</v>
      </c>
      <c r="H9" s="24" t="s">
        <v>58</v>
      </c>
      <c r="I9" s="25" t="s">
        <v>17</v>
      </c>
      <c r="J9" s="26" t="s">
        <v>17</v>
      </c>
    </row>
    <row r="10" spans="1:19" ht="15.75" x14ac:dyDescent="0.25">
      <c r="A10" s="8"/>
      <c r="B10" s="12"/>
      <c r="C10" s="13" t="s">
        <v>48</v>
      </c>
      <c r="D10" s="13"/>
      <c r="E10" s="21"/>
      <c r="F10" s="2"/>
      <c r="G10" s="94" t="s">
        <v>18</v>
      </c>
      <c r="H10" s="48">
        <v>44652</v>
      </c>
      <c r="I10" s="27"/>
      <c r="J10" s="23"/>
    </row>
    <row r="11" spans="1:19" ht="15.75" x14ac:dyDescent="0.25">
      <c r="A11" s="8"/>
      <c r="B11" s="12"/>
      <c r="C11" s="13">
        <v>12345678910</v>
      </c>
      <c r="D11" s="13"/>
      <c r="E11" s="21"/>
      <c r="F11" s="2"/>
      <c r="G11" s="94" t="s">
        <v>19</v>
      </c>
      <c r="H11" s="48">
        <f>+H10</f>
        <v>44652</v>
      </c>
      <c r="I11" s="27"/>
      <c r="J11" s="23"/>
    </row>
    <row r="12" spans="1:19" ht="15.75" x14ac:dyDescent="0.25">
      <c r="A12" s="8"/>
      <c r="B12" s="12"/>
      <c r="C12" s="13" t="s">
        <v>49</v>
      </c>
      <c r="D12" s="13"/>
      <c r="E12" s="21"/>
      <c r="F12" s="2"/>
      <c r="G12" s="94" t="s">
        <v>21</v>
      </c>
      <c r="H12" s="49">
        <v>60</v>
      </c>
      <c r="I12" s="27"/>
      <c r="J12" s="23"/>
    </row>
    <row r="13" spans="1:19" ht="15.75" x14ac:dyDescent="0.25">
      <c r="A13" s="8"/>
      <c r="B13" s="28"/>
      <c r="C13" s="29"/>
      <c r="D13" s="29"/>
      <c r="E13" s="30"/>
      <c r="F13" s="2"/>
      <c r="G13" s="94" t="s">
        <v>20</v>
      </c>
      <c r="H13" s="91">
        <f>+H11+H12</f>
        <v>44712</v>
      </c>
      <c r="I13" s="27"/>
      <c r="J13" s="23"/>
    </row>
    <row r="14" spans="1:19" x14ac:dyDescent="0.2">
      <c r="A14" s="8"/>
      <c r="B14" s="2"/>
      <c r="C14" s="8"/>
      <c r="D14" s="8"/>
      <c r="E14" s="2"/>
      <c r="F14" s="2"/>
      <c r="G14" s="8"/>
      <c r="H14" s="8"/>
      <c r="I14" s="22"/>
      <c r="J14" s="8"/>
    </row>
    <row r="15" spans="1:19" x14ac:dyDescent="0.2">
      <c r="A15" s="8"/>
      <c r="B15" s="92" t="s">
        <v>15</v>
      </c>
      <c r="C15" s="92"/>
      <c r="D15" s="92"/>
      <c r="E15" s="15" t="s">
        <v>37</v>
      </c>
      <c r="F15" s="15"/>
      <c r="G15" s="15"/>
      <c r="H15" s="92" t="s">
        <v>16</v>
      </c>
      <c r="I15" s="92"/>
      <c r="J15" s="92"/>
    </row>
    <row r="16" spans="1:19" x14ac:dyDescent="0.2">
      <c r="A16" s="8"/>
      <c r="B16" s="2"/>
      <c r="C16" s="8"/>
      <c r="D16" s="8"/>
      <c r="E16" s="2"/>
      <c r="F16" s="2"/>
      <c r="G16" s="8"/>
      <c r="H16" s="8"/>
      <c r="I16" s="22"/>
      <c r="J16" s="8"/>
      <c r="L16" s="59">
        <v>0</v>
      </c>
      <c r="M16" s="59">
        <v>0.25</v>
      </c>
      <c r="N16" s="59">
        <v>0.13</v>
      </c>
      <c r="O16" s="59">
        <v>0.05</v>
      </c>
      <c r="P16" s="56" t="s">
        <v>8</v>
      </c>
    </row>
    <row r="17" spans="1:31" s="1" customFormat="1" x14ac:dyDescent="0.2">
      <c r="A17" s="31"/>
      <c r="B17" s="96" t="s">
        <v>0</v>
      </c>
      <c r="C17" s="96" t="s">
        <v>1</v>
      </c>
      <c r="D17" s="96" t="s">
        <v>2</v>
      </c>
      <c r="E17" s="96" t="s">
        <v>3</v>
      </c>
      <c r="F17" s="96" t="s">
        <v>4</v>
      </c>
      <c r="G17" s="96" t="s">
        <v>5</v>
      </c>
      <c r="H17" s="96" t="s">
        <v>6</v>
      </c>
      <c r="I17" s="97" t="s">
        <v>7</v>
      </c>
      <c r="J17" s="96" t="s">
        <v>29</v>
      </c>
      <c r="K17" s="60"/>
      <c r="L17" s="60" t="s">
        <v>30</v>
      </c>
      <c r="M17" s="60" t="s">
        <v>31</v>
      </c>
      <c r="N17" s="60" t="s">
        <v>32</v>
      </c>
      <c r="O17" s="60" t="s">
        <v>33</v>
      </c>
      <c r="P17" s="60" t="s">
        <v>34</v>
      </c>
      <c r="Q17" s="60" t="s">
        <v>35</v>
      </c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</row>
    <row r="18" spans="1:31" x14ac:dyDescent="0.2">
      <c r="A18" s="8"/>
      <c r="B18" s="2"/>
      <c r="C18" s="3"/>
      <c r="D18" s="3"/>
      <c r="E18" s="2"/>
      <c r="F18" s="2"/>
      <c r="G18" s="4"/>
      <c r="H18" s="5"/>
      <c r="I18" s="6"/>
      <c r="J18" s="7">
        <f>+(G18*H18)-P18</f>
        <v>0</v>
      </c>
      <c r="L18" s="62">
        <f>+IF(+F18=0,+J18,0)</f>
        <v>0</v>
      </c>
      <c r="M18" s="62">
        <f>+IF(+F18=1,+J18,0)</f>
        <v>0</v>
      </c>
      <c r="N18" s="62">
        <f>+IF(+F18=2,+J18,0)</f>
        <v>0</v>
      </c>
      <c r="O18" s="62">
        <f>+IF(+F18=3,+J18,0)</f>
        <v>0</v>
      </c>
      <c r="P18" s="62">
        <f>+(+G18*H18)*I18</f>
        <v>0</v>
      </c>
      <c r="Q18" s="62">
        <f>+Obračun[[#This Row],[Količina]]*Obračun[[#This Row],[Cijena]]</f>
        <v>0</v>
      </c>
      <c r="R18" s="63"/>
      <c r="S18" s="63"/>
      <c r="T18" s="64"/>
      <c r="U18" s="64"/>
    </row>
    <row r="19" spans="1:31" x14ac:dyDescent="0.2">
      <c r="A19" s="8"/>
      <c r="B19" s="2"/>
      <c r="C19" s="3"/>
      <c r="D19" s="3"/>
      <c r="E19" s="2"/>
      <c r="F19" s="2"/>
      <c r="G19" s="4"/>
      <c r="H19" s="5"/>
      <c r="I19" s="6"/>
      <c r="J19" s="7">
        <f>+(G19*H19)-P19</f>
        <v>0</v>
      </c>
      <c r="L19" s="62">
        <f>+IF(+F19=0,+J19,0)</f>
        <v>0</v>
      </c>
      <c r="M19" s="62">
        <f>+IF(+F19=1,+J19,0)</f>
        <v>0</v>
      </c>
      <c r="N19" s="62">
        <f>+IF(+F19=2,+J19,0)</f>
        <v>0</v>
      </c>
      <c r="O19" s="62">
        <f>+IF(+F19=3,+J19,0)</f>
        <v>0</v>
      </c>
      <c r="P19" s="62">
        <f>+(+G19*H19)*I19</f>
        <v>0</v>
      </c>
      <c r="Q19" s="62">
        <f>+Obračun[[#This Row],[Količina]]*Obračun[[#This Row],[Cijena]]</f>
        <v>0</v>
      </c>
      <c r="R19" s="63"/>
      <c r="S19" s="63"/>
      <c r="T19" s="64"/>
      <c r="U19" s="64"/>
    </row>
    <row r="20" spans="1:31" x14ac:dyDescent="0.2">
      <c r="A20" s="8"/>
      <c r="B20" s="2"/>
      <c r="C20" s="3"/>
      <c r="D20" s="3"/>
      <c r="E20" s="2"/>
      <c r="F20" s="2"/>
      <c r="G20" s="4"/>
      <c r="H20" s="5"/>
      <c r="I20" s="6"/>
      <c r="J20" s="7">
        <f>+(G20*H20)-P20</f>
        <v>0</v>
      </c>
      <c r="L20" s="62">
        <f>+IF(+F20=0,+J20,0)</f>
        <v>0</v>
      </c>
      <c r="M20" s="62">
        <f>+IF(+F20=1,+J20,0)</f>
        <v>0</v>
      </c>
      <c r="N20" s="62">
        <f>+IF(+F20=2,+J20,0)</f>
        <v>0</v>
      </c>
      <c r="O20" s="62">
        <f>+IF(+F20=3,+J20,0)</f>
        <v>0</v>
      </c>
      <c r="P20" s="62">
        <f>+(+G20*H20)*I20</f>
        <v>0</v>
      </c>
      <c r="Q20" s="62">
        <f>+Obračun[[#This Row],[Količina]]*Obračun[[#This Row],[Cijena]]</f>
        <v>0</v>
      </c>
      <c r="R20" s="63"/>
      <c r="S20" s="63"/>
      <c r="T20" s="64"/>
      <c r="U20" s="64"/>
    </row>
    <row r="21" spans="1:31" x14ac:dyDescent="0.2">
      <c r="A21" s="8"/>
      <c r="B21" s="2"/>
      <c r="C21" s="3"/>
      <c r="D21" s="3"/>
      <c r="E21" s="2"/>
      <c r="F21" s="2"/>
      <c r="G21" s="4"/>
      <c r="H21" s="5"/>
      <c r="I21" s="6"/>
      <c r="J21" s="7">
        <f>+(G21*H21)-P21</f>
        <v>0</v>
      </c>
      <c r="L21" s="62">
        <f>+IF(+F21=0,+J21,0)</f>
        <v>0</v>
      </c>
      <c r="M21" s="62">
        <f>+IF(+F21=1,+J21,0)</f>
        <v>0</v>
      </c>
      <c r="N21" s="62">
        <f>+IF(+F21=2,+J21,0)</f>
        <v>0</v>
      </c>
      <c r="O21" s="62">
        <f>+IF(+F21=3,+J21,0)</f>
        <v>0</v>
      </c>
      <c r="P21" s="62">
        <f>+(+G21*H21)*I21</f>
        <v>0</v>
      </c>
      <c r="Q21" s="62">
        <f>+Obračun[[#This Row],[Količina]]*Obračun[[#This Row],[Cijena]]</f>
        <v>0</v>
      </c>
      <c r="R21" s="63"/>
      <c r="S21" s="63"/>
      <c r="T21" s="64"/>
      <c r="U21" s="64"/>
    </row>
    <row r="22" spans="1:31" x14ac:dyDescent="0.2">
      <c r="A22" s="8"/>
      <c r="B22" s="2"/>
      <c r="C22" s="3"/>
      <c r="D22" s="3"/>
      <c r="E22" s="2"/>
      <c r="F22" s="2"/>
      <c r="G22" s="4"/>
      <c r="H22" s="5"/>
      <c r="I22" s="6"/>
      <c r="J22" s="7">
        <f>+(G22*H22)-P22</f>
        <v>0</v>
      </c>
      <c r="L22" s="62">
        <f>+IF(+F22=0,+J22,0)</f>
        <v>0</v>
      </c>
      <c r="M22" s="62">
        <f>+IF(+F22=1,+J22,0)</f>
        <v>0</v>
      </c>
      <c r="N22" s="62">
        <f>+IF(+F22=2,+J22,0)</f>
        <v>0</v>
      </c>
      <c r="O22" s="62">
        <f>+IF(+F22=3,+J22,0)</f>
        <v>0</v>
      </c>
      <c r="P22" s="62">
        <f>+(+G22*H22)*I22</f>
        <v>0</v>
      </c>
      <c r="Q22" s="62">
        <f>+Obračun[[#This Row],[Količina]]*Obračun[[#This Row],[Cijena]]</f>
        <v>0</v>
      </c>
      <c r="R22" s="63"/>
      <c r="S22" s="63"/>
      <c r="T22" s="64"/>
      <c r="U22" s="64"/>
    </row>
    <row r="23" spans="1:31" x14ac:dyDescent="0.2">
      <c r="A23" s="8"/>
      <c r="B23" s="2"/>
      <c r="C23" s="3"/>
      <c r="D23" s="3"/>
      <c r="E23" s="2"/>
      <c r="F23" s="2"/>
      <c r="G23" s="4"/>
      <c r="H23" s="5"/>
      <c r="I23" s="6"/>
      <c r="J23" s="7">
        <f>+(G23*H23)-P23</f>
        <v>0</v>
      </c>
      <c r="L23" s="62">
        <f>+IF(+F23=0,+J23,0)</f>
        <v>0</v>
      </c>
      <c r="M23" s="62">
        <f>+IF(+F23=1,+J23,0)</f>
        <v>0</v>
      </c>
      <c r="N23" s="62">
        <f>+IF(+F23=2,+J23,0)</f>
        <v>0</v>
      </c>
      <c r="O23" s="62">
        <f>+IF(+F23=3,+J23,0)</f>
        <v>0</v>
      </c>
      <c r="P23" s="62">
        <f>+(+G23*H23)*I23</f>
        <v>0</v>
      </c>
      <c r="Q23" s="62">
        <f>+Obračun[[#This Row],[Količina]]*Obračun[[#This Row],[Cijena]]</f>
        <v>0</v>
      </c>
      <c r="R23" s="63"/>
      <c r="S23" s="63"/>
      <c r="T23" s="64"/>
      <c r="U23" s="64"/>
    </row>
    <row r="24" spans="1:31" x14ac:dyDescent="0.2">
      <c r="A24" s="8"/>
      <c r="B24" s="2"/>
      <c r="C24" s="3"/>
      <c r="D24" s="3"/>
      <c r="E24" s="2"/>
      <c r="F24" s="2"/>
      <c r="G24" s="4"/>
      <c r="H24" s="5"/>
      <c r="I24" s="6"/>
      <c r="J24" s="7">
        <f>+(G24*H24)-P24</f>
        <v>0</v>
      </c>
      <c r="L24" s="62">
        <f>+IF(+F24=0,+J24,0)</f>
        <v>0</v>
      </c>
      <c r="M24" s="62">
        <f>+IF(+F24=1,+J24,0)</f>
        <v>0</v>
      </c>
      <c r="N24" s="62">
        <f>+IF(+F24=2,+J24,0)</f>
        <v>0</v>
      </c>
      <c r="O24" s="62">
        <f>+IF(+F24=3,+J24,0)</f>
        <v>0</v>
      </c>
      <c r="P24" s="62">
        <f>+(+G24*H24)*I24</f>
        <v>0</v>
      </c>
      <c r="Q24" s="62">
        <f>+Obračun[[#This Row],[Količina]]*Obračun[[#This Row],[Cijena]]</f>
        <v>0</v>
      </c>
      <c r="R24" s="63"/>
      <c r="S24" s="63"/>
      <c r="T24" s="64"/>
      <c r="U24" s="64"/>
    </row>
    <row r="25" spans="1:31" x14ac:dyDescent="0.2">
      <c r="A25" s="8"/>
      <c r="B25" s="2"/>
      <c r="C25" s="3"/>
      <c r="D25" s="3"/>
      <c r="E25" s="2"/>
      <c r="F25" s="2"/>
      <c r="G25" s="4"/>
      <c r="H25" s="5"/>
      <c r="I25" s="6"/>
      <c r="J25" s="7">
        <f>+(G25*H25)-P25</f>
        <v>0</v>
      </c>
      <c r="L25" s="62">
        <f>+IF(+F25=0,+J25,0)</f>
        <v>0</v>
      </c>
      <c r="M25" s="62">
        <f>+IF(+F25=1,+J25,0)</f>
        <v>0</v>
      </c>
      <c r="N25" s="62">
        <f>+IF(+F25=2,+J25,0)</f>
        <v>0</v>
      </c>
      <c r="O25" s="62">
        <f>+IF(+F25=3,+J25,0)</f>
        <v>0</v>
      </c>
      <c r="P25" s="62">
        <f>+(+G25*H25)*I25</f>
        <v>0</v>
      </c>
      <c r="Q25" s="62">
        <f>+Obračun[[#This Row],[Količina]]*Obračun[[#This Row],[Cijena]]</f>
        <v>0</v>
      </c>
      <c r="R25" s="63"/>
      <c r="S25" s="63"/>
      <c r="T25" s="64"/>
      <c r="U25" s="64"/>
    </row>
    <row r="26" spans="1:31" x14ac:dyDescent="0.2">
      <c r="A26" s="8"/>
      <c r="B26" s="2"/>
      <c r="C26" s="3"/>
      <c r="D26" s="3"/>
      <c r="E26" s="2"/>
      <c r="F26" s="2"/>
      <c r="G26" s="4"/>
      <c r="H26" s="5"/>
      <c r="I26" s="6"/>
      <c r="J26" s="7">
        <f>+(G26*H26)-P26</f>
        <v>0</v>
      </c>
      <c r="L26" s="62">
        <f>+IF(+F26=0,+J26,0)</f>
        <v>0</v>
      </c>
      <c r="M26" s="62">
        <f>+IF(+F26=1,+J26,0)</f>
        <v>0</v>
      </c>
      <c r="N26" s="62">
        <f>+IF(+F26=2,+J26,0)</f>
        <v>0</v>
      </c>
      <c r="O26" s="62">
        <f>+IF(+F26=3,+J26,0)</f>
        <v>0</v>
      </c>
      <c r="P26" s="62">
        <f>+(+G26*H26)*I26</f>
        <v>0</v>
      </c>
      <c r="Q26" s="62">
        <f>+Obračun[[#This Row],[Količina]]*Obračun[[#This Row],[Cijena]]</f>
        <v>0</v>
      </c>
      <c r="R26" s="63"/>
      <c r="S26" s="63"/>
      <c r="T26" s="64"/>
      <c r="U26" s="64"/>
    </row>
    <row r="27" spans="1:31" x14ac:dyDescent="0.2">
      <c r="A27" s="8"/>
      <c r="B27" s="2"/>
      <c r="C27" s="3"/>
      <c r="D27" s="3"/>
      <c r="E27" s="2"/>
      <c r="F27" s="2"/>
      <c r="G27" s="4"/>
      <c r="H27" s="5"/>
      <c r="I27" s="6"/>
      <c r="J27" s="7">
        <f>+(G27*H27)-P27</f>
        <v>0</v>
      </c>
      <c r="L27" s="62">
        <f>+IF(+F27=0,+J27,0)</f>
        <v>0</v>
      </c>
      <c r="M27" s="62">
        <f>+IF(+F27=1,+J27,0)</f>
        <v>0</v>
      </c>
      <c r="N27" s="62">
        <f>+IF(+F27=2,+J27,0)</f>
        <v>0</v>
      </c>
      <c r="O27" s="62">
        <f>+IF(+F27=3,+J27,0)</f>
        <v>0</v>
      </c>
      <c r="P27" s="62">
        <f>+(+G27*H27)*I27</f>
        <v>0</v>
      </c>
      <c r="Q27" s="62">
        <f>+Obračun[[#This Row],[Količina]]*Obračun[[#This Row],[Cijena]]</f>
        <v>0</v>
      </c>
      <c r="R27" s="63"/>
      <c r="S27" s="63"/>
      <c r="T27" s="64"/>
      <c r="U27" s="64"/>
    </row>
    <row r="28" spans="1:31" x14ac:dyDescent="0.2">
      <c r="A28" s="8"/>
      <c r="B28" s="2"/>
      <c r="C28" s="3"/>
      <c r="D28" s="3"/>
      <c r="E28" s="2"/>
      <c r="F28" s="2"/>
      <c r="G28" s="4"/>
      <c r="H28" s="5"/>
      <c r="I28" s="6"/>
      <c r="J28" s="7">
        <f>+(G28*H28)-P28</f>
        <v>0</v>
      </c>
      <c r="L28" s="62">
        <f>+IF(+F28=0,+J28,0)</f>
        <v>0</v>
      </c>
      <c r="M28" s="62">
        <f>+IF(+F28=1,+J28,0)</f>
        <v>0</v>
      </c>
      <c r="N28" s="62">
        <f>+IF(+F28=2,+J28,0)</f>
        <v>0</v>
      </c>
      <c r="O28" s="62">
        <f>+IF(+F28=3,+J28,0)</f>
        <v>0</v>
      </c>
      <c r="P28" s="62">
        <f>+(+G28*H28)*I28</f>
        <v>0</v>
      </c>
      <c r="Q28" s="62">
        <f>+Obračun[[#This Row],[Količina]]*Obračun[[#This Row],[Cijena]]</f>
        <v>0</v>
      </c>
      <c r="R28" s="63"/>
      <c r="S28" s="63"/>
      <c r="T28" s="64"/>
      <c r="U28" s="64"/>
    </row>
    <row r="29" spans="1:31" x14ac:dyDescent="0.2">
      <c r="A29" s="8"/>
      <c r="B29" s="2"/>
      <c r="C29" s="3"/>
      <c r="D29" s="3"/>
      <c r="E29" s="2"/>
      <c r="F29" s="2"/>
      <c r="G29" s="4"/>
      <c r="H29" s="5"/>
      <c r="I29" s="6"/>
      <c r="J29" s="7">
        <f>+(G29*H29)-P29</f>
        <v>0</v>
      </c>
      <c r="L29" s="62">
        <f>+IF(+F29=0,+J29,0)</f>
        <v>0</v>
      </c>
      <c r="M29" s="62">
        <f>+IF(+F29=1,+J29,0)</f>
        <v>0</v>
      </c>
      <c r="N29" s="62">
        <f>+IF(+F29=2,+J29,0)</f>
        <v>0</v>
      </c>
      <c r="O29" s="62">
        <f>+IF(+F29=3,+J29,0)</f>
        <v>0</v>
      </c>
      <c r="P29" s="62">
        <f>+(+G29*H29)*I29</f>
        <v>0</v>
      </c>
      <c r="Q29" s="62">
        <f>+Obračun[[#This Row],[Količina]]*Obračun[[#This Row],[Cijena]]</f>
        <v>0</v>
      </c>
      <c r="R29" s="63"/>
      <c r="S29" s="63"/>
      <c r="T29" s="64"/>
      <c r="U29" s="64"/>
    </row>
    <row r="30" spans="1:31" x14ac:dyDescent="0.2">
      <c r="A30" s="8"/>
      <c r="B30" s="2"/>
      <c r="C30" s="3"/>
      <c r="D30" s="3"/>
      <c r="E30" s="2"/>
      <c r="F30" s="2"/>
      <c r="G30" s="4"/>
      <c r="H30" s="5"/>
      <c r="I30" s="6"/>
      <c r="J30" s="7">
        <f>+(G30*H30)-P30</f>
        <v>0</v>
      </c>
      <c r="L30" s="62">
        <f>+IF(+F30=0,+J30,0)</f>
        <v>0</v>
      </c>
      <c r="M30" s="62">
        <f>+IF(+F30=1,+J30,0)</f>
        <v>0</v>
      </c>
      <c r="N30" s="62">
        <f>+IF(+F30=2,+J30,0)</f>
        <v>0</v>
      </c>
      <c r="O30" s="62">
        <f>+IF(+F30=3,+J30,0)</f>
        <v>0</v>
      </c>
      <c r="P30" s="62">
        <f>+(+G30*H30)*I30</f>
        <v>0</v>
      </c>
      <c r="Q30" s="62">
        <f>+Obračun[[#This Row],[Količina]]*Obračun[[#This Row],[Cijena]]</f>
        <v>0</v>
      </c>
      <c r="R30" s="63"/>
      <c r="S30" s="63"/>
      <c r="T30" s="64"/>
      <c r="U30" s="64"/>
    </row>
    <row r="31" spans="1:31" x14ac:dyDescent="0.2">
      <c r="A31" s="8"/>
      <c r="B31" s="2"/>
      <c r="C31" s="3"/>
      <c r="D31" s="3"/>
      <c r="E31" s="2"/>
      <c r="F31" s="2"/>
      <c r="G31" s="4"/>
      <c r="H31" s="5"/>
      <c r="I31" s="6"/>
      <c r="J31" s="7">
        <f>+(G31*H31)-P31</f>
        <v>0</v>
      </c>
      <c r="L31" s="62">
        <f>+IF(+F31=0,+J31,0)</f>
        <v>0</v>
      </c>
      <c r="M31" s="62">
        <f>+IF(+F31=1,+J31,0)</f>
        <v>0</v>
      </c>
      <c r="N31" s="62">
        <f>+IF(+F31=2,+J31,0)</f>
        <v>0</v>
      </c>
      <c r="O31" s="62">
        <f>+IF(+F31=3,+J31,0)</f>
        <v>0</v>
      </c>
      <c r="P31" s="62">
        <f>+(+G31*H31)*I31</f>
        <v>0</v>
      </c>
      <c r="Q31" s="62">
        <f>+Obračun[[#This Row],[Količina]]*Obračun[[#This Row],[Cijena]]</f>
        <v>0</v>
      </c>
      <c r="R31" s="63"/>
      <c r="S31" s="63"/>
      <c r="T31" s="64"/>
      <c r="U31" s="64"/>
    </row>
    <row r="32" spans="1:31" x14ac:dyDescent="0.2">
      <c r="A32" s="8"/>
      <c r="B32" s="2"/>
      <c r="C32" s="3"/>
      <c r="D32" s="3"/>
      <c r="E32" s="2"/>
      <c r="F32" s="2"/>
      <c r="G32" s="4"/>
      <c r="H32" s="5"/>
      <c r="I32" s="6"/>
      <c r="J32" s="7">
        <f>+(G32*H32)-P32</f>
        <v>0</v>
      </c>
      <c r="L32" s="62">
        <f>+IF(+F32=0,+J32,0)</f>
        <v>0</v>
      </c>
      <c r="M32" s="62">
        <f>+IF(+F32=1,+J32,0)</f>
        <v>0</v>
      </c>
      <c r="N32" s="62">
        <f>+IF(+F32=2,+J32,0)</f>
        <v>0</v>
      </c>
      <c r="O32" s="62">
        <f>+IF(+F32=3,+J32,0)</f>
        <v>0</v>
      </c>
      <c r="P32" s="62">
        <f>+(+G32*H32)*I32</f>
        <v>0</v>
      </c>
      <c r="Q32" s="62">
        <f>+Obračun[[#This Row],[Količina]]*Obračun[[#This Row],[Cijena]]</f>
        <v>0</v>
      </c>
      <c r="R32" s="63"/>
      <c r="S32" s="63"/>
      <c r="T32" s="64"/>
      <c r="U32" s="64"/>
    </row>
    <row r="33" spans="1:31" x14ac:dyDescent="0.2">
      <c r="A33" s="8"/>
      <c r="B33" s="2"/>
      <c r="C33" s="3"/>
      <c r="D33" s="3"/>
      <c r="E33" s="2"/>
      <c r="F33" s="2"/>
      <c r="G33" s="4"/>
      <c r="H33" s="5"/>
      <c r="I33" s="6"/>
      <c r="J33" s="7">
        <f>+(G33*H33)-P33</f>
        <v>0</v>
      </c>
      <c r="L33" s="62">
        <f>+IF(+F33=0,+J33,0)</f>
        <v>0</v>
      </c>
      <c r="M33" s="62">
        <f>+IF(+F33=1,+J33,0)</f>
        <v>0</v>
      </c>
      <c r="N33" s="62">
        <f>+IF(+F33=2,+J33,0)</f>
        <v>0</v>
      </c>
      <c r="O33" s="62">
        <f>+IF(+F33=3,+J33,0)</f>
        <v>0</v>
      </c>
      <c r="P33" s="62">
        <f>+(+G33*H33)*I33</f>
        <v>0</v>
      </c>
      <c r="Q33" s="62">
        <f>+Obračun[[#This Row],[Količina]]*Obračun[[#This Row],[Cijena]]</f>
        <v>0</v>
      </c>
      <c r="R33" s="63"/>
      <c r="S33" s="63"/>
      <c r="T33" s="64"/>
      <c r="U33" s="64"/>
    </row>
    <row r="34" spans="1:31" x14ac:dyDescent="0.2">
      <c r="A34" s="8"/>
      <c r="B34" s="2"/>
      <c r="C34" s="3"/>
      <c r="D34" s="3"/>
      <c r="E34" s="2"/>
      <c r="F34" s="2"/>
      <c r="G34" s="4"/>
      <c r="H34" s="5"/>
      <c r="I34" s="6"/>
      <c r="J34" s="7">
        <f>+(G34*H34)-P34</f>
        <v>0</v>
      </c>
      <c r="L34" s="62">
        <f>+IF(+F34=0,+J34,0)</f>
        <v>0</v>
      </c>
      <c r="M34" s="62">
        <f>+IF(+F34=1,+J34,0)</f>
        <v>0</v>
      </c>
      <c r="N34" s="62">
        <f>+IF(+F34=2,+J34,0)</f>
        <v>0</v>
      </c>
      <c r="O34" s="62">
        <f>+IF(+F34=3,+J34,0)</f>
        <v>0</v>
      </c>
      <c r="P34" s="62">
        <f>+(+G34*H34)*I34</f>
        <v>0</v>
      </c>
      <c r="Q34" s="62">
        <f>+Obračun[[#This Row],[Količina]]*Obračun[[#This Row],[Cijena]]</f>
        <v>0</v>
      </c>
      <c r="R34" s="63"/>
      <c r="S34" s="63"/>
      <c r="T34" s="64"/>
      <c r="U34" s="64"/>
    </row>
    <row r="35" spans="1:31" x14ac:dyDescent="0.2">
      <c r="A35" s="8"/>
      <c r="B35" s="2" t="s">
        <v>9</v>
      </c>
      <c r="C35" s="8"/>
      <c r="D35" s="8"/>
      <c r="E35" s="2"/>
      <c r="F35" s="2"/>
      <c r="G35" s="8"/>
      <c r="H35" s="10"/>
      <c r="I35" s="11"/>
      <c r="J35" s="9">
        <f>SUBTOTAL(109,Obračun[Iznos - rabat])</f>
        <v>0</v>
      </c>
      <c r="L35" s="65">
        <f>SUBTOTAL(109,Table3[0])</f>
        <v>0</v>
      </c>
      <c r="M35" s="65">
        <f>SUBTOTAL(109,Table3[1])</f>
        <v>0</v>
      </c>
      <c r="N35" s="65">
        <f>SUBTOTAL(109,Table3[2])</f>
        <v>0</v>
      </c>
      <c r="O35" s="65">
        <f>SUBTOTAL(109,Table3[3])</f>
        <v>0</v>
      </c>
      <c r="P35" s="65">
        <f>SUBTOTAL(109,Table3[Column1])</f>
        <v>0</v>
      </c>
      <c r="Q35" s="65">
        <f>SUBTOTAL(109,Table3[Column2])</f>
        <v>0</v>
      </c>
      <c r="R35" s="63"/>
      <c r="S35" s="63"/>
      <c r="T35" s="64"/>
      <c r="U35" s="64"/>
    </row>
    <row r="36" spans="1:31" x14ac:dyDescent="0.2">
      <c r="A36" s="8"/>
      <c r="B36" s="2"/>
      <c r="C36" s="8"/>
      <c r="D36" s="8"/>
      <c r="E36" s="2"/>
      <c r="F36" s="2"/>
      <c r="G36" s="72" t="s">
        <v>28</v>
      </c>
      <c r="H36" s="16">
        <f>+Table3[[#Totals],[Column2]]</f>
        <v>0</v>
      </c>
      <c r="I36" s="73"/>
      <c r="J36" s="74"/>
      <c r="L36" s="62"/>
      <c r="M36" s="62"/>
      <c r="N36" s="62"/>
      <c r="O36" s="62"/>
      <c r="P36" s="62"/>
      <c r="Q36" s="62"/>
      <c r="R36" s="63"/>
      <c r="S36" s="63"/>
      <c r="T36" s="64"/>
      <c r="U36" s="64"/>
    </row>
    <row r="37" spans="1:31" x14ac:dyDescent="0.2">
      <c r="A37" s="8"/>
      <c r="B37" s="2"/>
      <c r="C37" s="8"/>
      <c r="D37" s="8"/>
      <c r="E37" s="2"/>
      <c r="F37" s="2"/>
      <c r="G37" s="75" t="s">
        <v>27</v>
      </c>
      <c r="H37" s="32">
        <f>+Table3[[#Totals],[Column1]]</f>
        <v>0</v>
      </c>
      <c r="I37" s="76"/>
      <c r="J37" s="77"/>
      <c r="L37" s="62"/>
      <c r="M37" s="62"/>
      <c r="N37" s="62"/>
      <c r="O37" s="62"/>
      <c r="P37" s="62"/>
      <c r="Q37" s="62"/>
      <c r="R37" s="63"/>
      <c r="S37" s="63"/>
      <c r="T37" s="64"/>
      <c r="U37" s="64"/>
    </row>
    <row r="38" spans="1:31" x14ac:dyDescent="0.2">
      <c r="A38" s="8"/>
      <c r="B38" s="2"/>
      <c r="C38" s="8"/>
      <c r="D38" s="8"/>
      <c r="E38" s="2"/>
      <c r="F38" s="2"/>
      <c r="G38" s="78" t="s">
        <v>22</v>
      </c>
      <c r="H38" s="79"/>
      <c r="I38" s="80"/>
      <c r="J38" s="38">
        <f>+Table3[[#Totals],[0]]</f>
        <v>0</v>
      </c>
      <c r="L38" s="62"/>
      <c r="M38" s="62"/>
      <c r="N38" s="62"/>
      <c r="O38" s="62"/>
      <c r="P38" s="62"/>
      <c r="Q38" s="62"/>
      <c r="R38" s="63"/>
      <c r="S38" s="63"/>
      <c r="T38" s="64"/>
      <c r="U38" s="64"/>
    </row>
    <row r="39" spans="1:31" x14ac:dyDescent="0.2">
      <c r="A39" s="8"/>
      <c r="B39" s="2"/>
      <c r="C39" s="8"/>
      <c r="D39" s="8"/>
      <c r="E39" s="2"/>
      <c r="F39" s="2"/>
      <c r="G39" s="81" t="s">
        <v>23</v>
      </c>
      <c r="H39" s="39">
        <f>+Table3[[#Totals],[1]]</f>
        <v>0</v>
      </c>
      <c r="I39" s="40">
        <v>0.25</v>
      </c>
      <c r="J39" s="41">
        <f>+H39*I39</f>
        <v>0</v>
      </c>
      <c r="L39" s="62"/>
      <c r="M39" s="62"/>
      <c r="N39" s="62"/>
      <c r="O39" s="62"/>
      <c r="P39" s="62"/>
      <c r="Q39" s="62"/>
      <c r="R39" s="63"/>
      <c r="S39" s="63"/>
      <c r="T39" s="64"/>
      <c r="U39" s="64"/>
    </row>
    <row r="40" spans="1:31" x14ac:dyDescent="0.2">
      <c r="A40" s="8"/>
      <c r="B40" s="2"/>
      <c r="C40" s="8"/>
      <c r="D40" s="8"/>
      <c r="E40" s="2"/>
      <c r="F40" s="2"/>
      <c r="G40" s="81" t="s">
        <v>24</v>
      </c>
      <c r="H40" s="39">
        <f>+Table3[[#Totals],[2]]</f>
        <v>0</v>
      </c>
      <c r="I40" s="40">
        <v>0.13</v>
      </c>
      <c r="J40" s="41">
        <f t="shared" ref="J40:J41" si="0">+H40*I40</f>
        <v>0</v>
      </c>
      <c r="L40" s="62"/>
      <c r="M40" s="62"/>
      <c r="N40" s="62"/>
      <c r="O40" s="62"/>
      <c r="P40" s="62"/>
      <c r="Q40" s="62"/>
      <c r="R40" s="63"/>
      <c r="S40" s="63"/>
      <c r="T40" s="64"/>
      <c r="U40" s="64"/>
    </row>
    <row r="41" spans="1:31" x14ac:dyDescent="0.2">
      <c r="A41" s="8"/>
      <c r="B41" s="2"/>
      <c r="C41" s="8"/>
      <c r="D41" s="8"/>
      <c r="E41" s="2"/>
      <c r="F41" s="2"/>
      <c r="G41" s="82" t="s">
        <v>25</v>
      </c>
      <c r="H41" s="42">
        <f>+Table3[[#Totals],[3]]</f>
        <v>0</v>
      </c>
      <c r="I41" s="43">
        <v>0.05</v>
      </c>
      <c r="J41" s="44">
        <f t="shared" si="0"/>
        <v>0</v>
      </c>
      <c r="L41" s="62"/>
      <c r="M41" s="62"/>
      <c r="N41" s="62"/>
      <c r="O41" s="62"/>
      <c r="P41" s="62"/>
      <c r="Q41" s="62"/>
      <c r="R41" s="63"/>
      <c r="S41" s="63"/>
      <c r="T41" s="64"/>
      <c r="U41" s="64"/>
    </row>
    <row r="42" spans="1:31" x14ac:dyDescent="0.2">
      <c r="A42" s="8"/>
      <c r="B42" s="2"/>
      <c r="C42" s="8"/>
      <c r="D42" s="8"/>
      <c r="E42" s="2"/>
      <c r="F42" s="2"/>
      <c r="G42" s="83" t="s">
        <v>26</v>
      </c>
      <c r="H42" s="84"/>
      <c r="I42" s="85"/>
      <c r="J42" s="86">
        <f>+J38+H39+J39+H40+J40+H41+J41</f>
        <v>0</v>
      </c>
      <c r="L42" s="62"/>
      <c r="M42" s="62"/>
      <c r="N42" s="62"/>
      <c r="O42" s="62"/>
      <c r="P42" s="62"/>
      <c r="Q42" s="62"/>
      <c r="R42" s="63"/>
      <c r="S42" s="63"/>
      <c r="T42" s="64"/>
      <c r="U42" s="64"/>
    </row>
    <row r="43" spans="1:31" s="47" customFormat="1" ht="21" customHeight="1" x14ac:dyDescent="0.2">
      <c r="A43" s="71"/>
      <c r="B43" s="55" t="s">
        <v>38</v>
      </c>
      <c r="C43" s="55"/>
      <c r="D43" s="55"/>
      <c r="E43" s="55"/>
      <c r="F43" s="55"/>
      <c r="G43" s="55"/>
      <c r="H43" s="55"/>
      <c r="I43" s="55"/>
      <c r="J43" s="55"/>
      <c r="K43" s="66"/>
      <c r="L43" s="67"/>
      <c r="M43" s="67"/>
      <c r="N43" s="67"/>
      <c r="O43" s="67"/>
      <c r="P43" s="67"/>
      <c r="Q43" s="67"/>
      <c r="R43" s="68"/>
      <c r="S43" s="68"/>
      <c r="T43" s="69"/>
      <c r="U43" s="69"/>
      <c r="V43" s="70"/>
      <c r="W43" s="70"/>
      <c r="X43" s="70"/>
      <c r="Y43" s="70"/>
      <c r="Z43" s="70"/>
      <c r="AA43" s="70"/>
      <c r="AB43" s="70"/>
      <c r="AC43" s="70"/>
      <c r="AD43" s="70"/>
      <c r="AE43" s="70"/>
    </row>
    <row r="44" spans="1:31" s="47" customFormat="1" ht="21" customHeight="1" x14ac:dyDescent="0.2">
      <c r="A44" s="71"/>
      <c r="B44" s="55" t="s">
        <v>39</v>
      </c>
      <c r="C44" s="55"/>
      <c r="D44" s="55"/>
      <c r="E44" s="55"/>
      <c r="F44" s="55"/>
      <c r="G44" s="55"/>
      <c r="H44" s="55"/>
      <c r="I44" s="55"/>
      <c r="J44" s="55"/>
      <c r="K44" s="66"/>
      <c r="L44" s="67"/>
      <c r="M44" s="67"/>
      <c r="N44" s="67"/>
      <c r="O44" s="67"/>
      <c r="P44" s="67"/>
      <c r="Q44" s="67"/>
      <c r="R44" s="68"/>
      <c r="S44" s="68"/>
      <c r="T44" s="69"/>
      <c r="U44" s="69"/>
      <c r="V44" s="70"/>
      <c r="W44" s="70"/>
      <c r="X44" s="70"/>
      <c r="Y44" s="70"/>
      <c r="Z44" s="70"/>
      <c r="AA44" s="70"/>
      <c r="AB44" s="70"/>
      <c r="AC44" s="70"/>
      <c r="AD44" s="70"/>
      <c r="AE44" s="70"/>
    </row>
    <row r="45" spans="1:31" ht="54" customHeight="1" x14ac:dyDescent="0.2">
      <c r="A45" s="8"/>
      <c r="B45" s="50" t="s">
        <v>45</v>
      </c>
      <c r="C45" s="50"/>
      <c r="D45" s="50"/>
      <c r="E45" s="50"/>
      <c r="F45" s="50"/>
      <c r="G45" s="50"/>
      <c r="H45" s="50"/>
      <c r="I45" s="50"/>
      <c r="J45" s="50"/>
      <c r="L45" s="62"/>
      <c r="M45" s="62"/>
      <c r="N45" s="62"/>
      <c r="O45" s="62"/>
      <c r="P45" s="62"/>
      <c r="Q45" s="62"/>
      <c r="R45" s="63"/>
      <c r="S45" s="63"/>
      <c r="T45" s="64"/>
      <c r="U45" s="64"/>
    </row>
    <row r="46" spans="1:31" x14ac:dyDescent="0.2">
      <c r="A46" s="8"/>
      <c r="B46" s="87" t="s">
        <v>40</v>
      </c>
      <c r="C46" s="87"/>
      <c r="D46" s="88" t="s">
        <v>41</v>
      </c>
      <c r="E46" s="87" t="s">
        <v>44</v>
      </c>
      <c r="F46" s="87"/>
      <c r="G46" s="87"/>
      <c r="H46" s="89">
        <f ca="1">+NOW()</f>
        <v>44655.879546180557</v>
      </c>
      <c r="I46" s="90"/>
      <c r="J46" s="87"/>
      <c r="L46" s="62"/>
      <c r="M46" s="62"/>
      <c r="N46" s="62"/>
      <c r="O46" s="62"/>
      <c r="P46" s="62"/>
      <c r="Q46" s="62"/>
      <c r="R46" s="63"/>
      <c r="S46" s="63"/>
      <c r="T46" s="64"/>
      <c r="U46" s="64"/>
    </row>
    <row r="47" spans="1:31" x14ac:dyDescent="0.2">
      <c r="A47" s="8"/>
      <c r="B47" s="51" t="s">
        <v>42</v>
      </c>
      <c r="C47" s="51"/>
      <c r="D47" s="52" t="s">
        <v>43</v>
      </c>
      <c r="E47" s="51"/>
      <c r="F47" s="51"/>
      <c r="G47" s="51"/>
      <c r="H47" s="53"/>
      <c r="I47" s="54"/>
      <c r="J47" s="51"/>
      <c r="L47" s="62"/>
      <c r="M47" s="62"/>
      <c r="N47" s="62"/>
      <c r="O47" s="62"/>
      <c r="P47" s="62"/>
      <c r="Q47" s="62"/>
      <c r="R47" s="63"/>
      <c r="S47" s="63"/>
      <c r="T47" s="64"/>
      <c r="U47" s="64"/>
    </row>
    <row r="48" spans="1:31" x14ac:dyDescent="0.2">
      <c r="A48" s="8"/>
      <c r="B48" s="51" t="s">
        <v>52</v>
      </c>
      <c r="C48" s="51"/>
      <c r="D48" s="51" t="s">
        <v>53</v>
      </c>
      <c r="E48" s="51"/>
      <c r="F48" s="51"/>
      <c r="G48" s="51"/>
      <c r="H48" s="51"/>
      <c r="I48" s="54"/>
      <c r="J48" s="51"/>
      <c r="L48" s="62"/>
      <c r="M48" s="62"/>
      <c r="N48" s="62"/>
      <c r="O48" s="62"/>
      <c r="P48" s="62"/>
      <c r="Q48" s="62"/>
      <c r="R48" s="63"/>
      <c r="S48" s="63"/>
      <c r="T48" s="64"/>
      <c r="U48" s="64"/>
    </row>
    <row r="49" spans="1:21" x14ac:dyDescent="0.2">
      <c r="A49" s="8"/>
      <c r="B49" s="51"/>
      <c r="C49" s="51"/>
      <c r="D49" s="51"/>
      <c r="E49" s="51"/>
      <c r="F49" s="51"/>
      <c r="G49" s="51"/>
      <c r="H49" s="51"/>
      <c r="I49" s="54"/>
      <c r="J49" s="51"/>
      <c r="L49" s="62"/>
      <c r="M49" s="62"/>
      <c r="N49" s="62"/>
      <c r="O49" s="62"/>
      <c r="P49" s="62"/>
      <c r="Q49" s="62"/>
      <c r="R49" s="63"/>
      <c r="S49" s="63"/>
      <c r="T49" s="64"/>
      <c r="U49" s="64"/>
    </row>
    <row r="50" spans="1:21" x14ac:dyDescent="0.2">
      <c r="A50" s="8"/>
      <c r="B50" s="51"/>
      <c r="C50" s="51"/>
      <c r="D50" s="51"/>
      <c r="E50" s="51"/>
      <c r="F50" s="51"/>
      <c r="G50" s="51"/>
      <c r="H50" s="51"/>
      <c r="I50" s="54"/>
      <c r="J50" s="51"/>
      <c r="L50" s="62"/>
      <c r="M50" s="62"/>
      <c r="N50" s="62"/>
      <c r="O50" s="62"/>
      <c r="P50" s="62"/>
      <c r="Q50" s="62"/>
      <c r="R50" s="63"/>
      <c r="S50" s="63"/>
      <c r="T50" s="64"/>
      <c r="U50" s="64"/>
    </row>
    <row r="51" spans="1:21" x14ac:dyDescent="0.2">
      <c r="A51" s="8"/>
      <c r="B51" s="51"/>
      <c r="C51" s="51"/>
      <c r="D51" s="51"/>
      <c r="E51" s="51"/>
      <c r="F51" s="51"/>
      <c r="G51" s="51"/>
      <c r="H51" s="51"/>
      <c r="I51" s="54"/>
      <c r="J51" s="51"/>
      <c r="L51" s="62"/>
      <c r="M51" s="62"/>
      <c r="N51" s="62"/>
      <c r="O51" s="62"/>
      <c r="P51" s="62"/>
      <c r="Q51" s="62"/>
      <c r="R51" s="63"/>
      <c r="S51" s="63"/>
      <c r="T51" s="64"/>
      <c r="U51" s="64"/>
    </row>
    <row r="52" spans="1:21" x14ac:dyDescent="0.2">
      <c r="A52" s="8"/>
      <c r="B52" s="51"/>
      <c r="C52" s="51"/>
      <c r="D52" s="51"/>
      <c r="E52" s="51"/>
      <c r="F52" s="51"/>
      <c r="G52" s="51"/>
      <c r="H52" s="51"/>
      <c r="I52" s="54"/>
      <c r="J52" s="51"/>
      <c r="L52" s="62"/>
      <c r="M52" s="62"/>
      <c r="N52" s="62"/>
      <c r="O52" s="62"/>
      <c r="P52" s="62"/>
      <c r="Q52" s="62"/>
      <c r="R52" s="63"/>
      <c r="S52" s="63"/>
      <c r="T52" s="64"/>
      <c r="U52" s="64"/>
    </row>
    <row r="53" spans="1:21" x14ac:dyDescent="0.2">
      <c r="B53" s="45"/>
      <c r="C53" s="45"/>
      <c r="D53" s="45"/>
      <c r="E53" s="45"/>
      <c r="F53" s="45"/>
      <c r="G53" s="45"/>
      <c r="H53" s="45"/>
      <c r="I53" s="46"/>
      <c r="J53" s="45"/>
      <c r="L53" s="62"/>
      <c r="M53" s="62"/>
      <c r="N53" s="62"/>
      <c r="O53" s="62"/>
      <c r="P53" s="62"/>
      <c r="Q53" s="62"/>
      <c r="R53" s="63"/>
      <c r="S53" s="63"/>
      <c r="T53" s="64"/>
      <c r="U53" s="64"/>
    </row>
    <row r="54" spans="1:21" x14ac:dyDescent="0.2">
      <c r="L54" s="62"/>
      <c r="M54" s="62"/>
      <c r="N54" s="62"/>
      <c r="O54" s="62"/>
      <c r="P54" s="62"/>
      <c r="Q54" s="62"/>
      <c r="R54" s="63"/>
      <c r="S54" s="63"/>
      <c r="T54" s="64"/>
      <c r="U54" s="64"/>
    </row>
    <row r="55" spans="1:21" x14ac:dyDescent="0.2">
      <c r="L55" s="62"/>
      <c r="M55" s="62"/>
      <c r="N55" s="62"/>
      <c r="O55" s="62"/>
      <c r="P55" s="62"/>
      <c r="Q55" s="62"/>
      <c r="R55" s="63"/>
      <c r="S55" s="63"/>
      <c r="T55" s="64"/>
      <c r="U55" s="64"/>
    </row>
    <row r="56" spans="1:21" x14ac:dyDescent="0.2">
      <c r="L56" s="62"/>
      <c r="M56" s="62"/>
      <c r="N56" s="62"/>
      <c r="O56" s="62"/>
      <c r="P56" s="62"/>
      <c r="Q56" s="62"/>
      <c r="R56" s="63"/>
      <c r="S56" s="63"/>
      <c r="T56" s="64"/>
      <c r="U56" s="64"/>
    </row>
    <row r="57" spans="1:21" x14ac:dyDescent="0.2">
      <c r="L57" s="62"/>
      <c r="M57" s="62"/>
      <c r="N57" s="62"/>
      <c r="O57" s="62"/>
      <c r="P57" s="62"/>
      <c r="Q57" s="62"/>
    </row>
  </sheetData>
  <sheetProtection algorithmName="SHA-512" hashValue="vGS07lUqrXcYV+3xJUt/HJ2GicBwcKfvjiXaaj9jfdUnzJ90KIIyff+GOVLXQf4moPNpOrj2dI2ufzoy8xZ+rw==" saltValue="shyHHwUPsVip5aHSGnhV8g==" spinCount="100000" sheet="1" formatCells="0" formatColumns="0" formatRows="0" insertColumns="0" insertRows="0" insertHyperlinks="0" deleteColumns="0" deleteRows="0" sort="0" autoFilter="0" pivotTables="0"/>
  <mergeCells count="19">
    <mergeCell ref="B43:J43"/>
    <mergeCell ref="B44:J44"/>
    <mergeCell ref="B45:J45"/>
    <mergeCell ref="C12:D12"/>
    <mergeCell ref="B15:D15"/>
    <mergeCell ref="E15:G15"/>
    <mergeCell ref="H15:J15"/>
    <mergeCell ref="G38:H38"/>
    <mergeCell ref="G7:J7"/>
    <mergeCell ref="C8:D8"/>
    <mergeCell ref="C9:D9"/>
    <mergeCell ref="C10:D10"/>
    <mergeCell ref="C11:D11"/>
    <mergeCell ref="G1:J1"/>
    <mergeCell ref="G2:J2"/>
    <mergeCell ref="G3:J3"/>
    <mergeCell ref="G4:J4"/>
    <mergeCell ref="G5:J5"/>
    <mergeCell ref="G6:J6"/>
  </mergeCells>
  <conditionalFormatting sqref="A1:J47 A48:I48">
    <cfRule type="expression" dxfId="21" priority="2">
      <formula>+CELL("PROTECT",XEV1048530)=0</formula>
    </cfRule>
  </conditionalFormatting>
  <conditionalFormatting sqref="A1:J48">
    <cfRule type="expression" priority="1">
      <formula>+CELL("PROTECT",A1)=0</formula>
    </cfRule>
  </conditionalFormatting>
  <pageMargins left="0.25" right="0.25" top="0.75" bottom="0.75" header="0.3" footer="0.3"/>
  <pageSetup paperSize="9" orientation="portrait" r:id="rId1"/>
  <headerFooter>
    <oddFooter>&amp;L&amp;6Tvrtka reg.pri Trg.sudu Zgb.SS Klc. MBS:12345678, Član uprave: A.Smith, Tem.kapital 20.000,00 upl.u cjelosti.
&amp;R&amp;7&amp;P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951D-D3B5-4CF3-B87D-B08CA3133494}">
  <dimension ref="A1"/>
  <sheetViews>
    <sheetView workbookViewId="0"/>
  </sheetViews>
  <sheetFormatPr defaultRowHeight="12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Račun</vt:lpstr>
      <vt:lpstr>Šifre</vt:lpstr>
      <vt:lpstr>Račun!Print_Area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 servis d.o.o.</dc:creator>
  <cp:lastModifiedBy>METRO servis d.o.o.</cp:lastModifiedBy>
  <cp:lastPrinted>2022-04-04T18:53:13Z</cp:lastPrinted>
  <dcterms:created xsi:type="dcterms:W3CDTF">2022-04-04T18:02:21Z</dcterms:created>
  <dcterms:modified xsi:type="dcterms:W3CDTF">2022-04-04T19:07:19Z</dcterms:modified>
</cp:coreProperties>
</file>